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kestevens.sharepoint.com/teams/COLS-PublicWorks-PWAdmin/Shared Documents/Engineering/_SFS Engineering/Development Review/Civil Plan Review/(Topic=Forms)/"/>
    </mc:Choice>
  </mc:AlternateContent>
  <xr:revisionPtr revIDLastSave="84" documentId="13_ncr:1_{7978904A-ADD1-47B1-AAC6-43558AA682EC}" xr6:coauthVersionLast="47" xr6:coauthVersionMax="47" xr10:uidLastSave="{4E3708A4-D1E9-4710-9AE0-69D0342FC017}"/>
  <bookViews>
    <workbookView xWindow="-108" yWindow="-108" windowWidth="23256" windowHeight="12576" xr2:uid="{0DA38FAA-6AE1-4CF3-8471-76BBC0B637A7}"/>
  </bookViews>
  <sheets>
    <sheet name="Total " sheetId="1" r:id="rId1"/>
    <sheet name="Water" sheetId="3" state="hidden" r:id="rId2"/>
    <sheet name="Sewer" sheetId="4" state="hidden" r:id="rId3"/>
    <sheet name="Detention Vault" sheetId="8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25" i="1"/>
  <c r="E24" i="1"/>
  <c r="E22" i="1"/>
  <c r="E21" i="1"/>
  <c r="E20" i="1"/>
  <c r="E25" i="3" l="1"/>
  <c r="F6" i="8" l="1"/>
  <c r="F6" i="4"/>
  <c r="F6" i="3"/>
  <c r="L10" i="8"/>
  <c r="K10" i="8"/>
  <c r="L7" i="8"/>
  <c r="L6" i="8"/>
  <c r="L5" i="8"/>
  <c r="K5" i="8"/>
  <c r="L4" i="8"/>
  <c r="K4" i="8"/>
  <c r="E23" i="1" l="1"/>
  <c r="E21" i="3" l="1"/>
  <c r="E15" i="3"/>
  <c r="B14" i="3"/>
  <c r="B12" i="3"/>
  <c r="B24" i="3"/>
  <c r="B20" i="3"/>
  <c r="B18" i="3"/>
  <c r="B17" i="3"/>
  <c r="B16" i="3"/>
  <c r="B13" i="3"/>
  <c r="B19" i="3"/>
  <c r="E12" i="3" l="1"/>
  <c r="E26" i="3" l="1"/>
  <c r="E17" i="3" l="1"/>
  <c r="M7" i="8"/>
  <c r="O7" i="8" s="1"/>
  <c r="R7" i="8" s="1"/>
  <c r="E24" i="3" l="1"/>
  <c r="M9" i="8"/>
  <c r="O9" i="8" s="1"/>
  <c r="R9" i="8" s="1"/>
  <c r="E15" i="1"/>
  <c r="M5" i="8"/>
  <c r="O5" i="8" s="1"/>
  <c r="R5" i="8" s="1"/>
  <c r="M10" i="8"/>
  <c r="O10" i="8" s="1"/>
  <c r="R10" i="8" s="1"/>
  <c r="M4" i="8"/>
  <c r="O4" i="8" s="1"/>
  <c r="R4" i="8" s="1"/>
  <c r="M6" i="8"/>
  <c r="O6" i="8" s="1"/>
  <c r="R6" i="8" s="1"/>
  <c r="R12" i="8" l="1"/>
  <c r="E19" i="1" l="1"/>
  <c r="E22" i="3" l="1"/>
  <c r="E12" i="8" l="1"/>
  <c r="E13" i="8" s="1"/>
  <c r="E18" i="1" l="1"/>
  <c r="E17" i="1"/>
  <c r="E16" i="1"/>
  <c r="E15" i="4"/>
  <c r="E14" i="4"/>
  <c r="E31" i="1" l="1"/>
  <c r="B33" i="1" s="1"/>
  <c r="B35" i="1" s="1"/>
  <c r="E13" i="4"/>
  <c r="E12" i="4"/>
  <c r="E20" i="3"/>
  <c r="E19" i="3"/>
  <c r="E18" i="3"/>
  <c r="E16" i="4" l="1"/>
  <c r="E14" i="3"/>
  <c r="E13" i="3"/>
  <c r="E16" i="3"/>
  <c r="E23" i="3"/>
  <c r="E27" i="3" l="1"/>
</calcChain>
</file>

<file path=xl/sharedStrings.xml><?xml version="1.0" encoding="utf-8"?>
<sst xmlns="http://schemas.openxmlformats.org/spreadsheetml/2006/main" count="156" uniqueCount="88">
  <si>
    <t>FEE IN LIEU WORKSHEET</t>
  </si>
  <si>
    <t>Frontage Improvements per LSMC 14.56.170.5</t>
  </si>
  <si>
    <t>Project Name:</t>
  </si>
  <si>
    <t>Property Address:</t>
  </si>
  <si>
    <t>Date:</t>
  </si>
  <si>
    <t>Permit Number:</t>
  </si>
  <si>
    <t>Items listed are for example only, based on typical frontage fee-in-lieu requests. Line items may vary based on site-specific conditions.</t>
  </si>
  <si>
    <t>Engineers Estimate:</t>
  </si>
  <si>
    <t xml:space="preserve"> Items</t>
  </si>
  <si>
    <t>Quantity</t>
  </si>
  <si>
    <t>Unit</t>
  </si>
  <si>
    <t>Unit Price*</t>
  </si>
  <si>
    <t>Cost</t>
  </si>
  <si>
    <t>Sawcut Pavement</t>
  </si>
  <si>
    <t>LF</t>
  </si>
  <si>
    <t>1/2" HMA, PG 64-22</t>
  </si>
  <si>
    <t>TON</t>
  </si>
  <si>
    <t>Asphalt Treated Base Course (ATB)</t>
  </si>
  <si>
    <t>Crushed Surfacing Base Course</t>
  </si>
  <si>
    <t>Concrete Curb and Gutter</t>
  </si>
  <si>
    <t>Concrete Sidewalk</t>
  </si>
  <si>
    <t>SY</t>
  </si>
  <si>
    <t>TESC - Inlet Protection</t>
  </si>
  <si>
    <t>EA</t>
  </si>
  <si>
    <t>Catch Basin Type 1</t>
  </si>
  <si>
    <t>Catch Basin Type 2</t>
  </si>
  <si>
    <t>Storm Pipe</t>
  </si>
  <si>
    <t>ADA Curb Ramp</t>
  </si>
  <si>
    <t>TOTAL</t>
  </si>
  <si>
    <t>Total:</t>
  </si>
  <si>
    <r>
      <t xml:space="preserve">*unit prices subject to prevailing wage requirements and subject to change. Please visit </t>
    </r>
    <r>
      <rPr>
        <b/>
        <sz val="9"/>
        <color theme="1"/>
        <rFont val="Calibri"/>
        <family val="2"/>
        <scheme val="minor"/>
      </rPr>
      <t xml:space="preserve">https://www.wsdot.wa.gov/biz/contaa/uba/ </t>
    </r>
    <r>
      <rPr>
        <sz val="9"/>
        <color theme="1"/>
        <rFont val="Calibri"/>
        <family val="2"/>
        <scheme val="minor"/>
      </rPr>
      <t>for current pricing</t>
    </r>
  </si>
  <si>
    <t>Mountain View</t>
  </si>
  <si>
    <t>LDC, Inc</t>
  </si>
  <si>
    <t>Engineer's Estimate - Water</t>
  </si>
  <si>
    <t>Tel:  (425) 806-1869</t>
  </si>
  <si>
    <t>Project No.:</t>
  </si>
  <si>
    <t>C18-133</t>
  </si>
  <si>
    <t>Description:</t>
  </si>
  <si>
    <t>Quantities</t>
  </si>
  <si>
    <t>Calc. By:</t>
  </si>
  <si>
    <t>MEJ</t>
  </si>
  <si>
    <t>Water</t>
  </si>
  <si>
    <t>Item</t>
  </si>
  <si>
    <t>Unit Price</t>
  </si>
  <si>
    <t>8" DI Sleeve</t>
  </si>
  <si>
    <t>8" RJDI Water Main</t>
  </si>
  <si>
    <t>8" DI Water Main</t>
  </si>
  <si>
    <t>8" DI Spool</t>
  </si>
  <si>
    <t>6" DI Spool</t>
  </si>
  <si>
    <t>8" Gate Valve</t>
  </si>
  <si>
    <t>5 1/4" Fire Hydrant Assembly</t>
  </si>
  <si>
    <t>1" Air/Vac Assembly</t>
  </si>
  <si>
    <t>8"x8" Tee</t>
  </si>
  <si>
    <t>8" Plug</t>
  </si>
  <si>
    <t>3/4" Water Meter</t>
  </si>
  <si>
    <t>45 Degree Bend W/Thrust Blocking</t>
  </si>
  <si>
    <t>22 Degree Bend W/Thrust Blocking</t>
  </si>
  <si>
    <t>Relocate Water Meter</t>
  </si>
  <si>
    <t>Connect to existing Main 123rd Ave SE</t>
  </si>
  <si>
    <t>LS</t>
  </si>
  <si>
    <t>Total</t>
  </si>
  <si>
    <t>Engineer's Estimate - Sewer</t>
  </si>
  <si>
    <t>Sewer</t>
  </si>
  <si>
    <t>8" PVC</t>
  </si>
  <si>
    <t>6" PVC</t>
  </si>
  <si>
    <t>48" Manhole</t>
  </si>
  <si>
    <t>Clean Outs</t>
  </si>
  <si>
    <t>Engineer's Estimate - Vault</t>
  </si>
  <si>
    <t>L</t>
  </si>
  <si>
    <t>W</t>
  </si>
  <si>
    <t>SF</t>
  </si>
  <si>
    <t># Walls</t>
  </si>
  <si>
    <t>H</t>
  </si>
  <si>
    <t>VOL</t>
  </si>
  <si>
    <t>Outside Walls</t>
  </si>
  <si>
    <t>Inside Walls</t>
  </si>
  <si>
    <t>Outside Cell Walls</t>
  </si>
  <si>
    <t>Knee</t>
  </si>
  <si>
    <t>BOV</t>
  </si>
  <si>
    <t>Vault</t>
  </si>
  <si>
    <t>TOV</t>
  </si>
  <si>
    <t>Erosion Control Items</t>
  </si>
  <si>
    <t>Detention Vault</t>
  </si>
  <si>
    <t>CF</t>
  </si>
  <si>
    <t>REVISED 12/2022</t>
  </si>
  <si>
    <t>Driveway Apron</t>
  </si>
  <si>
    <t>Landscaping/tree well (1 tree/30 LF per LSMC 14.76.110)</t>
  </si>
  <si>
    <t>Additional 150% Contingency per LSMC 14.16A.180(d)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</si>
</sst>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i/>
      <sz val="12"/>
      <name val="Arial Narrow"/>
      <family val="2"/>
    </font>
    <font>
      <sz val="10"/>
      <name val="Arial Narrow"/>
      <family val="2"/>
    </font>
    <font>
      <sz val="10"/>
      <name val="Trebuchet MS"/>
      <family val="2"/>
    </font>
    <font>
      <sz val="10"/>
      <color indexed="12"/>
      <name val="Trebuchet MS"/>
      <family val="2"/>
    </font>
    <font>
      <b/>
      <u/>
      <sz val="14"/>
      <name val="Trebuchet M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rgb="FF3F3F76"/>
      <name val="Calibri"/>
      <family val="2"/>
    </font>
    <font>
      <b/>
      <i/>
      <sz val="11"/>
      <color rgb="FFFA7D00"/>
      <name val="Calibri"/>
      <family val="2"/>
    </font>
    <font>
      <b/>
      <sz val="11"/>
      <color rgb="FFFA7D00"/>
      <name val="Calibri"/>
      <family val="2"/>
    </font>
    <font>
      <b/>
      <sz val="11"/>
      <color theme="1"/>
      <name val="Calibri"/>
      <family val="2"/>
    </font>
    <font>
      <sz val="11"/>
      <color indexed="12"/>
      <name val="Calibri"/>
      <family val="2"/>
    </font>
    <font>
      <i/>
      <sz val="11"/>
      <name val="Calibri"/>
      <family val="2"/>
    </font>
    <font>
      <b/>
      <u/>
      <sz val="11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14" fillId="6" borderId="0" applyNumberFormat="0" applyBorder="0" applyAlignment="0" applyProtection="0"/>
    <xf numFmtId="0" fontId="1" fillId="7" borderId="0" applyNumberFormat="0" applyBorder="0" applyAlignment="0" applyProtection="0"/>
    <xf numFmtId="0" fontId="14" fillId="8" borderId="0" applyNumberFormat="0" applyBorder="0" applyAlignment="0" applyProtection="0"/>
    <xf numFmtId="0" fontId="1" fillId="9" borderId="0" applyNumberFormat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9" fillId="0" borderId="11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8" fillId="0" borderId="8" xfId="0" applyFont="1" applyBorder="1"/>
    <xf numFmtId="0" fontId="8" fillId="0" borderId="3" xfId="0" applyFont="1" applyBorder="1"/>
    <xf numFmtId="0" fontId="10" fillId="0" borderId="0" xfId="0" applyFont="1"/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4" fontId="11" fillId="0" borderId="13" xfId="1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13" xfId="0" applyNumberFormat="1" applyFont="1" applyBorder="1" applyAlignment="1">
      <alignment horizontal="center" vertical="center"/>
    </xf>
    <xf numFmtId="0" fontId="0" fillId="4" borderId="13" xfId="0" applyFill="1" applyBorder="1"/>
    <xf numFmtId="0" fontId="4" fillId="0" borderId="14" xfId="0" applyFont="1" applyBorder="1"/>
    <xf numFmtId="44" fontId="4" fillId="0" borderId="14" xfId="0" applyNumberFormat="1" applyFont="1" applyBorder="1"/>
    <xf numFmtId="0" fontId="12" fillId="0" borderId="13" xfId="0" applyFont="1" applyBorder="1" applyAlignment="1">
      <alignment horizontal="left" vertical="center"/>
    </xf>
    <xf numFmtId="1" fontId="12" fillId="0" borderId="13" xfId="2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4" fontId="12" fillId="0" borderId="13" xfId="2" applyNumberFormat="1" applyFont="1" applyFill="1" applyBorder="1" applyAlignment="1">
      <alignment horizontal="center" vertical="center"/>
    </xf>
    <xf numFmtId="44" fontId="13" fillId="0" borderId="13" xfId="3" applyNumberFormat="1" applyFont="1" applyFill="1" applyBorder="1"/>
    <xf numFmtId="2" fontId="0" fillId="0" borderId="0" xfId="0" applyNumberFormat="1"/>
    <xf numFmtId="0" fontId="4" fillId="0" borderId="0" xfId="0" applyFont="1"/>
    <xf numFmtId="166" fontId="0" fillId="0" borderId="0" xfId="0" applyNumberFormat="1"/>
    <xf numFmtId="165" fontId="0" fillId="0" borderId="0" xfId="0" applyNumberFormat="1"/>
    <xf numFmtId="165" fontId="4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0" fontId="4" fillId="0" borderId="14" xfId="0" applyFon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44" fontId="22" fillId="0" borderId="0" xfId="3" applyNumberFormat="1" applyFont="1" applyFill="1" applyBorder="1"/>
    <xf numFmtId="0" fontId="17" fillId="0" borderId="0" xfId="0" applyFont="1"/>
    <xf numFmtId="44" fontId="17" fillId="0" borderId="0" xfId="5" applyNumberFormat="1" applyFont="1" applyFill="1" applyBorder="1"/>
    <xf numFmtId="0" fontId="18" fillId="0" borderId="0" xfId="0" applyFont="1"/>
    <xf numFmtId="0" fontId="16" fillId="0" borderId="0" xfId="0" applyFont="1" applyAlignment="1">
      <alignment horizontal="center" vertical="center" wrapText="1"/>
    </xf>
    <xf numFmtId="164" fontId="23" fillId="10" borderId="0" xfId="3" applyNumberFormat="1" applyFont="1" applyFill="1" applyBorder="1"/>
    <xf numFmtId="0" fontId="18" fillId="0" borderId="0" xfId="0" applyFont="1" applyAlignment="1">
      <alignment horizontal="left"/>
    </xf>
    <xf numFmtId="0" fontId="25" fillId="0" borderId="0" xfId="0" applyFont="1" applyAlignment="1" applyProtection="1">
      <alignment horizontal="center"/>
      <protection locked="0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18" fillId="0" borderId="0" xfId="0" applyFont="1" applyAlignment="1">
      <alignment horizontal="left" vertical="center"/>
    </xf>
    <xf numFmtId="1" fontId="17" fillId="9" borderId="0" xfId="7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19" fillId="8" borderId="0" xfId="6" applyNumberFormat="1" applyFont="1" applyBorder="1" applyAlignment="1">
      <alignment horizontal="left" vertical="center"/>
    </xf>
    <xf numFmtId="44" fontId="19" fillId="6" borderId="0" xfId="4" applyNumberFormat="1" applyFont="1" applyBorder="1"/>
    <xf numFmtId="0" fontId="20" fillId="0" borderId="0" xfId="0" applyFont="1" applyAlignment="1">
      <alignment horizontal="left" vertical="center"/>
    </xf>
    <xf numFmtId="164" fontId="23" fillId="3" borderId="0" xfId="3" applyNumberFormat="1" applyFont="1" applyBorder="1"/>
    <xf numFmtId="0" fontId="24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vertical="center" wrapText="1"/>
    </xf>
    <xf numFmtId="4" fontId="0" fillId="0" borderId="0" xfId="0" applyNumberFormat="1"/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5" borderId="0" xfId="2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44" fontId="21" fillId="11" borderId="0" xfId="2" applyNumberFormat="1" applyFont="1" applyFill="1" applyBorder="1" applyAlignment="1">
      <alignment horizontal="center" vertical="center"/>
    </xf>
  </cellXfs>
  <cellStyles count="8">
    <cellStyle name="20% - Accent3" xfId="5" builtinId="38"/>
    <cellStyle name="40% - Accent5" xfId="7" builtinId="47"/>
    <cellStyle name="Accent3" xfId="4" builtinId="37"/>
    <cellStyle name="Accent5" xfId="6" builtinId="45"/>
    <cellStyle name="Calculation" xfId="3" builtinId="22"/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52834</xdr:rowOff>
    </xdr:from>
    <xdr:to>
      <xdr:col>5</xdr:col>
      <xdr:colOff>55244</xdr:colOff>
      <xdr:row>0</xdr:row>
      <xdr:rowOff>1066800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E0340B-816F-FAEE-2F4C-45E65C4CE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25" b="4125"/>
        <a:stretch/>
      </xdr:blipFill>
      <xdr:spPr>
        <a:xfrm>
          <a:off x="0" y="52834"/>
          <a:ext cx="6315074" cy="10139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0</xdr:row>
      <xdr:rowOff>57150</xdr:rowOff>
    </xdr:from>
    <xdr:to>
      <xdr:col>4</xdr:col>
      <xdr:colOff>371475</xdr:colOff>
      <xdr:row>2</xdr:row>
      <xdr:rowOff>176663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6E2FB8DF-0552-42E0-9CE0-98ECAFC1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052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371475</xdr:colOff>
      <xdr:row>2</xdr:row>
      <xdr:rowOff>176663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623EE544-8C02-4D91-86D7-2BA737360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371475</xdr:colOff>
      <xdr:row>2</xdr:row>
      <xdr:rowOff>176663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4BA86657-D3C0-4FC9-B596-B06969F2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0</xdr:row>
      <xdr:rowOff>57150</xdr:rowOff>
    </xdr:from>
    <xdr:to>
      <xdr:col>4</xdr:col>
      <xdr:colOff>438150</xdr:colOff>
      <xdr:row>2</xdr:row>
      <xdr:rowOff>176663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EE8998F2-6C72-4B30-B414-2B56C40D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052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438150</xdr:colOff>
      <xdr:row>2</xdr:row>
      <xdr:rowOff>176663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89D6E129-7D17-421D-B65D-B00D8142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438150</xdr:colOff>
      <xdr:row>2</xdr:row>
      <xdr:rowOff>176663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EFB42FD2-7255-448D-8329-1F4B1451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438150</xdr:colOff>
      <xdr:row>2</xdr:row>
      <xdr:rowOff>176663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7D4391D-03DE-4CEC-B3D3-A7C625102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438150</xdr:colOff>
      <xdr:row>2</xdr:row>
      <xdr:rowOff>176663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C603AFE6-1DFB-43BD-AFFD-757173944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B09B043-48D7-4091-AF14-0A5113FC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05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63729FBA-03D1-4AEC-9805-ECCC411E1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1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id="{A93EC2C7-E7A0-4E76-8B57-F502F53F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1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285EE4AF-CB35-40C3-9A54-3A3BA59C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1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5DA6AA4B-891C-4FD5-9090-AB96FC58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352426</xdr:colOff>
      <xdr:row>0</xdr:row>
      <xdr:rowOff>57150</xdr:rowOff>
    </xdr:from>
    <xdr:to>
      <xdr:col>4</xdr:col>
      <xdr:colOff>314325</xdr:colOff>
      <xdr:row>2</xdr:row>
      <xdr:rowOff>176663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34CC6ED8-351A-450E-8A50-E085536E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6" y="57150"/>
          <a:ext cx="990599" cy="500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AC0-CB5C-4473-B8B5-9B24DCB9831B}">
  <sheetPr>
    <pageSetUpPr fitToPage="1"/>
  </sheetPr>
  <dimension ref="A1:M38"/>
  <sheetViews>
    <sheetView tabSelected="1" zoomScaleNormal="100" workbookViewId="0">
      <selection activeCell="D17" sqref="D17"/>
    </sheetView>
  </sheetViews>
  <sheetFormatPr defaultRowHeight="14.4" x14ac:dyDescent="0.3"/>
  <cols>
    <col min="1" max="1" width="44.109375" customWidth="1"/>
    <col min="2" max="2" width="20.33203125" customWidth="1"/>
    <col min="3" max="3" width="4.88671875" bestFit="1" customWidth="1"/>
    <col min="4" max="4" width="11.5546875" customWidth="1"/>
    <col min="5" max="5" width="13.109375" bestFit="1" customWidth="1"/>
    <col min="6" max="6" width="10.88671875" customWidth="1"/>
    <col min="10" max="10" width="9.109375" customWidth="1"/>
  </cols>
  <sheetData>
    <row r="1" spans="1:13" ht="84.75" customHeight="1" x14ac:dyDescent="0.3">
      <c r="C1" s="41"/>
      <c r="D1" s="41"/>
      <c r="E1" s="41"/>
      <c r="F1" s="41"/>
    </row>
    <row r="2" spans="1:13" ht="15.75" customHeight="1" x14ac:dyDescent="0.3">
      <c r="A2" s="67" t="s">
        <v>0</v>
      </c>
      <c r="B2" s="68"/>
      <c r="K2" s="63"/>
      <c r="L2" s="63"/>
      <c r="M2" s="63"/>
    </row>
    <row r="3" spans="1:13" ht="10.5" customHeight="1" x14ac:dyDescent="0.3">
      <c r="A3" s="68"/>
      <c r="B3" s="68"/>
      <c r="K3" s="63"/>
      <c r="L3" s="63"/>
      <c r="M3" s="63"/>
    </row>
    <row r="4" spans="1:13" ht="15" customHeight="1" x14ac:dyDescent="0.3">
      <c r="A4" s="63" t="s">
        <v>1</v>
      </c>
      <c r="B4" s="63"/>
      <c r="C4" s="63"/>
      <c r="D4" s="63"/>
      <c r="E4" s="63"/>
      <c r="F4" s="48"/>
    </row>
    <row r="5" spans="1:13" ht="15" customHeight="1" x14ac:dyDescent="0.3">
      <c r="A5" s="42"/>
      <c r="B5" s="42"/>
      <c r="C5" s="48"/>
      <c r="D5" s="48"/>
      <c r="E5" s="48"/>
      <c r="F5" s="48"/>
    </row>
    <row r="6" spans="1:13" x14ac:dyDescent="0.3">
      <c r="A6" s="50" t="s">
        <v>2</v>
      </c>
      <c r="B6" s="47"/>
      <c r="C6" s="47"/>
      <c r="D6" s="47"/>
      <c r="E6" s="47"/>
      <c r="F6" s="51"/>
    </row>
    <row r="7" spans="1:13" x14ac:dyDescent="0.3">
      <c r="A7" s="50" t="s">
        <v>3</v>
      </c>
      <c r="B7" s="47"/>
      <c r="C7" s="47"/>
      <c r="D7" s="47"/>
      <c r="E7" s="47"/>
      <c r="F7" s="51"/>
    </row>
    <row r="8" spans="1:13" x14ac:dyDescent="0.3">
      <c r="A8" s="47" t="s">
        <v>4</v>
      </c>
      <c r="B8" s="47"/>
      <c r="C8" s="47"/>
      <c r="D8" s="47"/>
      <c r="E8" s="47"/>
      <c r="F8" s="51"/>
    </row>
    <row r="9" spans="1:13" x14ac:dyDescent="0.3">
      <c r="A9" s="47" t="s">
        <v>5</v>
      </c>
      <c r="B9" s="47"/>
      <c r="C9" s="47"/>
      <c r="D9" s="47"/>
      <c r="E9" s="47"/>
      <c r="F9" s="51"/>
    </row>
    <row r="10" spans="1:13" x14ac:dyDescent="0.3">
      <c r="A10" s="45"/>
      <c r="B10" s="47"/>
      <c r="C10" s="47"/>
      <c r="D10" s="47"/>
      <c r="E10" s="47"/>
      <c r="F10" s="47"/>
    </row>
    <row r="11" spans="1:13" ht="40.5" customHeight="1" x14ac:dyDescent="0.3">
      <c r="A11" s="71" t="s">
        <v>6</v>
      </c>
      <c r="B11" s="71"/>
      <c r="C11" s="47"/>
      <c r="D11" s="47"/>
      <c r="E11" s="47"/>
      <c r="F11" s="47"/>
    </row>
    <row r="12" spans="1:13" ht="10.5" customHeight="1" x14ac:dyDescent="0.3">
      <c r="A12" s="65"/>
      <c r="B12" s="65"/>
      <c r="C12" s="47"/>
      <c r="D12" s="47"/>
      <c r="E12" s="47"/>
      <c r="F12" s="47"/>
    </row>
    <row r="13" spans="1:13" x14ac:dyDescent="0.3">
      <c r="A13" s="70" t="s">
        <v>7</v>
      </c>
      <c r="B13" s="70"/>
      <c r="C13" s="47"/>
      <c r="D13" s="47"/>
      <c r="E13" s="47"/>
      <c r="F13" s="47"/>
    </row>
    <row r="14" spans="1:13" x14ac:dyDescent="0.3">
      <c r="A14" s="52" t="s">
        <v>8</v>
      </c>
      <c r="B14" s="53" t="s">
        <v>9</v>
      </c>
      <c r="C14" s="53" t="s">
        <v>10</v>
      </c>
      <c r="D14" s="53" t="s">
        <v>11</v>
      </c>
      <c r="E14" s="53" t="s">
        <v>12</v>
      </c>
      <c r="F14" s="47"/>
    </row>
    <row r="15" spans="1:13" x14ac:dyDescent="0.3">
      <c r="A15" s="54" t="s">
        <v>13</v>
      </c>
      <c r="B15" s="55"/>
      <c r="C15" s="56" t="s">
        <v>14</v>
      </c>
      <c r="D15" s="57">
        <v>2.5</v>
      </c>
      <c r="E15" s="58">
        <f t="shared" ref="E15:E19" si="0">D15*B15</f>
        <v>0</v>
      </c>
      <c r="F15" s="47"/>
    </row>
    <row r="16" spans="1:13" x14ac:dyDescent="0.3">
      <c r="A16" s="54" t="s">
        <v>15</v>
      </c>
      <c r="B16" s="55"/>
      <c r="C16" s="56" t="s">
        <v>16</v>
      </c>
      <c r="D16" s="57">
        <v>125</v>
      </c>
      <c r="E16" s="58">
        <f t="shared" si="0"/>
        <v>0</v>
      </c>
      <c r="F16" s="47"/>
      <c r="K16" s="64"/>
    </row>
    <row r="17" spans="1:8" x14ac:dyDescent="0.3">
      <c r="A17" s="54" t="s">
        <v>17</v>
      </c>
      <c r="B17" s="55"/>
      <c r="C17" s="56" t="s">
        <v>16</v>
      </c>
      <c r="D17" s="57">
        <v>125</v>
      </c>
      <c r="E17" s="58">
        <f t="shared" si="0"/>
        <v>0</v>
      </c>
      <c r="F17" s="47"/>
    </row>
    <row r="18" spans="1:8" x14ac:dyDescent="0.3">
      <c r="A18" s="54" t="s">
        <v>18</v>
      </c>
      <c r="B18" s="55"/>
      <c r="C18" s="56" t="s">
        <v>16</v>
      </c>
      <c r="D18" s="57">
        <v>60</v>
      </c>
      <c r="E18" s="58">
        <f t="shared" si="0"/>
        <v>0</v>
      </c>
      <c r="F18" s="47"/>
      <c r="H18" s="40"/>
    </row>
    <row r="19" spans="1:8" x14ac:dyDescent="0.3">
      <c r="A19" s="54" t="s">
        <v>19</v>
      </c>
      <c r="B19" s="55"/>
      <c r="C19" s="56" t="s">
        <v>14</v>
      </c>
      <c r="D19" s="57">
        <v>50</v>
      </c>
      <c r="E19" s="58">
        <f t="shared" si="0"/>
        <v>0</v>
      </c>
      <c r="F19" s="47"/>
    </row>
    <row r="20" spans="1:8" x14ac:dyDescent="0.3">
      <c r="A20" s="54" t="s">
        <v>20</v>
      </c>
      <c r="B20" s="55"/>
      <c r="C20" s="56" t="s">
        <v>21</v>
      </c>
      <c r="D20" s="57">
        <v>150</v>
      </c>
      <c r="E20" s="58">
        <f t="shared" ref="E20:E30" si="1">D20*B20</f>
        <v>0</v>
      </c>
      <c r="F20" s="47"/>
    </row>
    <row r="21" spans="1:8" x14ac:dyDescent="0.3">
      <c r="A21" s="54" t="s">
        <v>22</v>
      </c>
      <c r="B21" s="55"/>
      <c r="C21" s="56" t="s">
        <v>23</v>
      </c>
      <c r="D21" s="57">
        <v>250</v>
      </c>
      <c r="E21" s="58">
        <f t="shared" si="1"/>
        <v>0</v>
      </c>
      <c r="F21" s="47"/>
    </row>
    <row r="22" spans="1:8" x14ac:dyDescent="0.3">
      <c r="A22" s="54" t="s">
        <v>24</v>
      </c>
      <c r="B22" s="55"/>
      <c r="C22" s="56" t="s">
        <v>23</v>
      </c>
      <c r="D22" s="57">
        <v>2500</v>
      </c>
      <c r="E22" s="58">
        <f t="shared" si="1"/>
        <v>0</v>
      </c>
      <c r="F22" s="47"/>
    </row>
    <row r="23" spans="1:8" x14ac:dyDescent="0.3">
      <c r="A23" s="54" t="s">
        <v>25</v>
      </c>
      <c r="B23" s="55"/>
      <c r="C23" s="56" t="s">
        <v>14</v>
      </c>
      <c r="D23" s="57">
        <v>4250</v>
      </c>
      <c r="E23" s="58">
        <f t="shared" si="1"/>
        <v>0</v>
      </c>
      <c r="F23" s="45"/>
    </row>
    <row r="24" spans="1:8" x14ac:dyDescent="0.3">
      <c r="A24" s="54" t="s">
        <v>26</v>
      </c>
      <c r="B24" s="55"/>
      <c r="C24" s="56" t="s">
        <v>14</v>
      </c>
      <c r="D24" s="57">
        <v>90</v>
      </c>
      <c r="E24" s="58">
        <f t="shared" si="1"/>
        <v>0</v>
      </c>
      <c r="F24" s="45"/>
    </row>
    <row r="25" spans="1:8" x14ac:dyDescent="0.3">
      <c r="A25" s="54" t="s">
        <v>86</v>
      </c>
      <c r="B25" s="55"/>
      <c r="C25" s="56" t="s">
        <v>23</v>
      </c>
      <c r="D25" s="57">
        <v>1500</v>
      </c>
      <c r="E25" s="58">
        <f t="shared" si="1"/>
        <v>0</v>
      </c>
      <c r="F25" s="45"/>
    </row>
    <row r="26" spans="1:8" x14ac:dyDescent="0.3">
      <c r="A26" s="54" t="s">
        <v>27</v>
      </c>
      <c r="B26" s="55"/>
      <c r="C26" s="56" t="s">
        <v>23</v>
      </c>
      <c r="D26" s="57">
        <v>5000</v>
      </c>
      <c r="E26" s="58">
        <f t="shared" si="1"/>
        <v>0</v>
      </c>
      <c r="F26" s="45"/>
    </row>
    <row r="27" spans="1:8" x14ac:dyDescent="0.3">
      <c r="A27" s="54" t="s">
        <v>85</v>
      </c>
      <c r="B27" s="55"/>
      <c r="C27" s="56"/>
      <c r="D27" s="57"/>
      <c r="E27" s="58">
        <f t="shared" si="1"/>
        <v>0</v>
      </c>
      <c r="F27" s="45"/>
    </row>
    <row r="28" spans="1:8" x14ac:dyDescent="0.3">
      <c r="A28" s="54"/>
      <c r="B28" s="55"/>
      <c r="C28" s="56"/>
      <c r="D28" s="57"/>
      <c r="E28" s="58">
        <f t="shared" si="1"/>
        <v>0</v>
      </c>
      <c r="F28" s="45"/>
    </row>
    <row r="29" spans="1:8" x14ac:dyDescent="0.3">
      <c r="A29" s="54"/>
      <c r="B29" s="55"/>
      <c r="C29" s="56"/>
      <c r="D29" s="57"/>
      <c r="E29" s="58">
        <f t="shared" si="1"/>
        <v>0</v>
      </c>
      <c r="F29" s="45"/>
    </row>
    <row r="30" spans="1:8" x14ac:dyDescent="0.3">
      <c r="A30" s="54"/>
      <c r="B30" s="55"/>
      <c r="C30" s="56"/>
      <c r="D30" s="57"/>
      <c r="E30" s="58">
        <f t="shared" si="1"/>
        <v>0</v>
      </c>
      <c r="F30" s="45"/>
    </row>
    <row r="31" spans="1:8" x14ac:dyDescent="0.3">
      <c r="A31" s="59" t="s">
        <v>28</v>
      </c>
      <c r="B31" s="69"/>
      <c r="C31" s="69"/>
      <c r="D31" s="69"/>
      <c r="E31" s="58">
        <f>SUM(E15:E30)</f>
        <v>0</v>
      </c>
      <c r="F31" s="45"/>
    </row>
    <row r="32" spans="1:8" x14ac:dyDescent="0.3">
      <c r="A32" s="59"/>
      <c r="B32" s="43"/>
      <c r="C32" s="43"/>
      <c r="D32" s="43"/>
      <c r="E32" s="44"/>
      <c r="F32" s="45"/>
    </row>
    <row r="33" spans="1:6" ht="28.8" x14ac:dyDescent="0.3">
      <c r="A33" s="91" t="s">
        <v>87</v>
      </c>
      <c r="B33" s="92">
        <f>E31*0.5</f>
        <v>0</v>
      </c>
      <c r="C33" s="43"/>
      <c r="D33" s="43"/>
      <c r="E33" s="44"/>
      <c r="F33" s="45"/>
    </row>
    <row r="34" spans="1:6" x14ac:dyDescent="0.3">
      <c r="A34" s="59"/>
      <c r="B34" s="46"/>
      <c r="C34" s="45"/>
      <c r="D34" s="45"/>
      <c r="E34" s="45"/>
      <c r="F34" s="45"/>
    </row>
    <row r="35" spans="1:6" x14ac:dyDescent="0.3">
      <c r="A35" s="61" t="s">
        <v>29</v>
      </c>
      <c r="B35" s="60">
        <f>E31+B33</f>
        <v>0</v>
      </c>
      <c r="C35" s="45"/>
      <c r="D35" s="45"/>
      <c r="E35" s="45"/>
      <c r="F35" s="45"/>
    </row>
    <row r="36" spans="1:6" x14ac:dyDescent="0.3">
      <c r="A36" s="61"/>
      <c r="B36" s="49"/>
      <c r="C36" s="45"/>
      <c r="D36" s="45"/>
      <c r="E36" s="45"/>
      <c r="F36" s="45"/>
    </row>
    <row r="37" spans="1:6" ht="57.9" customHeight="1" x14ac:dyDescent="0.3">
      <c r="A37" s="66" t="s">
        <v>30</v>
      </c>
      <c r="B37" s="66"/>
      <c r="C37" s="45"/>
      <c r="D37" s="45"/>
      <c r="E37" s="62" t="s">
        <v>84</v>
      </c>
      <c r="F37" s="45"/>
    </row>
    <row r="38" spans="1:6" x14ac:dyDescent="0.3">
      <c r="A38" s="45"/>
      <c r="B38" s="45"/>
      <c r="C38" s="45"/>
      <c r="D38" s="45"/>
    </row>
  </sheetData>
  <mergeCells count="5">
    <mergeCell ref="A37:B37"/>
    <mergeCell ref="A2:B3"/>
    <mergeCell ref="B31:D31"/>
    <mergeCell ref="A13:B13"/>
    <mergeCell ref="A11:B11"/>
  </mergeCells>
  <pageMargins left="0.7" right="0.7" top="0.75" bottom="0.75" header="0.3" footer="0.3"/>
  <pageSetup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D2D0-92F8-4E85-9ED7-1A9CD1217B82}">
  <dimension ref="A1:F36"/>
  <sheetViews>
    <sheetView workbookViewId="0">
      <selection activeCell="A29" sqref="A29"/>
    </sheetView>
  </sheetViews>
  <sheetFormatPr defaultRowHeight="14.4" x14ac:dyDescent="0.3"/>
  <cols>
    <col min="1" max="1" width="41.88671875" bestFit="1" customWidth="1"/>
    <col min="2" max="2" width="17.6640625" bestFit="1" customWidth="1"/>
    <col min="3" max="3" width="7.5546875" customWidth="1"/>
    <col min="4" max="4" width="14.5546875" customWidth="1"/>
    <col min="5" max="5" width="18.44140625" customWidth="1"/>
    <col min="6" max="6" width="10" bestFit="1" customWidth="1"/>
  </cols>
  <sheetData>
    <row r="1" spans="1:6" ht="15" customHeight="1" x14ac:dyDescent="0.3">
      <c r="A1" s="72" t="s">
        <v>31</v>
      </c>
      <c r="B1" s="73"/>
      <c r="C1" s="76" t="s">
        <v>32</v>
      </c>
      <c r="D1" s="77"/>
      <c r="E1" s="77"/>
      <c r="F1" s="78"/>
    </row>
    <row r="2" spans="1:6" x14ac:dyDescent="0.3">
      <c r="A2" s="74"/>
      <c r="B2" s="75"/>
      <c r="C2" s="79"/>
      <c r="D2" s="80"/>
      <c r="E2" s="80"/>
      <c r="F2" s="81"/>
    </row>
    <row r="3" spans="1:6" x14ac:dyDescent="0.3">
      <c r="A3" s="85" t="s">
        <v>33</v>
      </c>
      <c r="B3" s="75"/>
      <c r="C3" s="82"/>
      <c r="D3" s="83"/>
      <c r="E3" s="83"/>
      <c r="F3" s="84"/>
    </row>
    <row r="4" spans="1:6" x14ac:dyDescent="0.3">
      <c r="A4" s="86"/>
      <c r="B4" s="87"/>
      <c r="C4" s="88" t="s">
        <v>34</v>
      </c>
      <c r="D4" s="89"/>
      <c r="E4" s="89"/>
      <c r="F4" s="90"/>
    </row>
    <row r="5" spans="1:6" ht="15" x14ac:dyDescent="0.35">
      <c r="A5" s="1" t="s">
        <v>2</v>
      </c>
      <c r="B5" s="2" t="s">
        <v>31</v>
      </c>
      <c r="C5" s="2"/>
      <c r="D5" s="3"/>
      <c r="E5" s="1" t="s">
        <v>35</v>
      </c>
      <c r="F5" s="4" t="s">
        <v>36</v>
      </c>
    </row>
    <row r="6" spans="1:6" ht="15" x14ac:dyDescent="0.35">
      <c r="A6" s="1" t="s">
        <v>37</v>
      </c>
      <c r="B6" s="2" t="s">
        <v>38</v>
      </c>
      <c r="C6" s="2"/>
      <c r="D6" s="3"/>
      <c r="E6" s="1" t="s">
        <v>4</v>
      </c>
      <c r="F6" s="5">
        <f ca="1">TODAY()</f>
        <v>45729</v>
      </c>
    </row>
    <row r="7" spans="1:6" ht="15" x14ac:dyDescent="0.35">
      <c r="A7" s="1"/>
      <c r="B7" s="1"/>
      <c r="C7" s="1"/>
      <c r="D7" s="1"/>
      <c r="E7" s="1" t="s">
        <v>39</v>
      </c>
      <c r="F7" s="6" t="s">
        <v>40</v>
      </c>
    </row>
    <row r="8" spans="1:6" ht="15" x14ac:dyDescent="0.35">
      <c r="A8" s="7"/>
      <c r="B8" s="7"/>
      <c r="C8" s="7"/>
      <c r="D8" s="7"/>
      <c r="E8" s="7"/>
      <c r="F8" s="7"/>
    </row>
    <row r="9" spans="1:6" ht="15" x14ac:dyDescent="0.35">
      <c r="A9" s="8"/>
      <c r="B9" s="8"/>
      <c r="C9" s="8"/>
      <c r="D9" s="8"/>
      <c r="E9" s="8"/>
      <c r="F9" s="1"/>
    </row>
    <row r="10" spans="1:6" ht="18" x14ac:dyDescent="0.35">
      <c r="A10" s="9" t="s">
        <v>41</v>
      </c>
      <c r="B10" s="1"/>
      <c r="C10" s="1"/>
      <c r="D10" s="1"/>
      <c r="E10" s="1"/>
      <c r="F10" s="1"/>
    </row>
    <row r="11" spans="1:6" ht="15" x14ac:dyDescent="0.35">
      <c r="A11" s="10" t="s">
        <v>42</v>
      </c>
      <c r="B11" s="10" t="s">
        <v>9</v>
      </c>
      <c r="C11" s="10" t="s">
        <v>10</v>
      </c>
      <c r="D11" s="10" t="s">
        <v>43</v>
      </c>
      <c r="E11" s="10" t="s">
        <v>12</v>
      </c>
      <c r="F11" s="1"/>
    </row>
    <row r="12" spans="1:6" ht="15" x14ac:dyDescent="0.35">
      <c r="A12" s="11" t="s">
        <v>44</v>
      </c>
      <c r="B12" s="12">
        <f>8+20</f>
        <v>28</v>
      </c>
      <c r="C12" s="12" t="s">
        <v>14</v>
      </c>
      <c r="D12" s="13"/>
      <c r="E12" s="13">
        <f>D12*B12</f>
        <v>0</v>
      </c>
      <c r="F12" s="1"/>
    </row>
    <row r="13" spans="1:6" ht="15" x14ac:dyDescent="0.35">
      <c r="A13" s="11" t="s">
        <v>45</v>
      </c>
      <c r="B13" s="12">
        <f>227+91+124+184+200+38+100+10+31+364+105+21+158+18+115+36</f>
        <v>1822</v>
      </c>
      <c r="C13" s="12" t="s">
        <v>14</v>
      </c>
      <c r="D13" s="13"/>
      <c r="E13" s="13">
        <f>D13*B13</f>
        <v>0</v>
      </c>
      <c r="F13" s="1"/>
    </row>
    <row r="14" spans="1:6" x14ac:dyDescent="0.3">
      <c r="A14" s="11" t="s">
        <v>46</v>
      </c>
      <c r="B14" s="12">
        <f>356+120+43+212+233+41+158+130+26+343+41+214+230+42+161+126+129+41+69+217+28+229+230+28+227+67</f>
        <v>3741</v>
      </c>
      <c r="C14" s="12" t="s">
        <v>14</v>
      </c>
      <c r="D14" s="13"/>
      <c r="E14" s="13">
        <f>D14*B14</f>
        <v>0</v>
      </c>
    </row>
    <row r="15" spans="1:6" x14ac:dyDescent="0.3">
      <c r="A15" s="11" t="s">
        <v>47</v>
      </c>
      <c r="B15" s="12">
        <v>20</v>
      </c>
      <c r="C15" s="12" t="s">
        <v>14</v>
      </c>
      <c r="D15" s="13"/>
      <c r="E15" s="13">
        <f>D15*B15</f>
        <v>0</v>
      </c>
    </row>
    <row r="16" spans="1:6" x14ac:dyDescent="0.3">
      <c r="A16" s="14" t="s">
        <v>48</v>
      </c>
      <c r="B16" s="15">
        <f>24+21+17+22+16+21+21+19+19+18+20+19+22+19</f>
        <v>278</v>
      </c>
      <c r="C16" s="16" t="s">
        <v>14</v>
      </c>
      <c r="D16" s="13"/>
      <c r="E16" s="17">
        <f t="shared" ref="E16:E26" si="0">D16*B16</f>
        <v>0</v>
      </c>
    </row>
    <row r="17" spans="1:6" x14ac:dyDescent="0.3">
      <c r="A17" s="14" t="s">
        <v>49</v>
      </c>
      <c r="B17" s="15">
        <f>9+4+4+2</f>
        <v>19</v>
      </c>
      <c r="C17" s="16" t="s">
        <v>23</v>
      </c>
      <c r="D17" s="13"/>
      <c r="E17" s="17">
        <f t="shared" si="0"/>
        <v>0</v>
      </c>
    </row>
    <row r="18" spans="1:6" x14ac:dyDescent="0.3">
      <c r="A18" s="18" t="s">
        <v>50</v>
      </c>
      <c r="B18" s="15">
        <f>4+5+3+2</f>
        <v>14</v>
      </c>
      <c r="C18" s="16" t="s">
        <v>23</v>
      </c>
      <c r="D18" s="17"/>
      <c r="E18" s="17">
        <f t="shared" si="0"/>
        <v>0</v>
      </c>
    </row>
    <row r="19" spans="1:6" x14ac:dyDescent="0.3">
      <c r="A19" s="19" t="s">
        <v>51</v>
      </c>
      <c r="B19" s="15">
        <f>1+2</f>
        <v>3</v>
      </c>
      <c r="C19" s="16" t="s">
        <v>23</v>
      </c>
      <c r="D19" s="17"/>
      <c r="E19" s="17">
        <f t="shared" si="0"/>
        <v>0</v>
      </c>
    </row>
    <row r="20" spans="1:6" x14ac:dyDescent="0.3">
      <c r="A20" s="19" t="s">
        <v>52</v>
      </c>
      <c r="B20" s="15">
        <f>4+2+2+1</f>
        <v>9</v>
      </c>
      <c r="C20" s="16" t="s">
        <v>23</v>
      </c>
      <c r="D20" s="17"/>
      <c r="E20" s="17">
        <f t="shared" si="0"/>
        <v>0</v>
      </c>
    </row>
    <row r="21" spans="1:6" x14ac:dyDescent="0.3">
      <c r="A21" s="19" t="s">
        <v>53</v>
      </c>
      <c r="B21" s="15">
        <v>1</v>
      </c>
      <c r="C21" s="16" t="s">
        <v>23</v>
      </c>
      <c r="D21" s="17"/>
      <c r="E21" s="17">
        <f t="shared" ref="E21" si="1">D21*B21</f>
        <v>0</v>
      </c>
    </row>
    <row r="22" spans="1:6" ht="15" x14ac:dyDescent="0.35">
      <c r="A22" s="19" t="s">
        <v>54</v>
      </c>
      <c r="B22" s="15">
        <v>191</v>
      </c>
      <c r="C22" s="16" t="s">
        <v>23</v>
      </c>
      <c r="D22" s="17"/>
      <c r="E22" s="17">
        <f t="shared" si="0"/>
        <v>0</v>
      </c>
      <c r="F22" s="1"/>
    </row>
    <row r="23" spans="1:6" ht="15" x14ac:dyDescent="0.35">
      <c r="A23" s="19" t="s">
        <v>55</v>
      </c>
      <c r="B23" s="15">
        <v>4</v>
      </c>
      <c r="C23" s="16" t="s">
        <v>23</v>
      </c>
      <c r="D23" s="17"/>
      <c r="E23" s="17">
        <f t="shared" si="0"/>
        <v>0</v>
      </c>
      <c r="F23" s="1"/>
    </row>
    <row r="24" spans="1:6" ht="15" x14ac:dyDescent="0.35">
      <c r="A24" s="19" t="s">
        <v>56</v>
      </c>
      <c r="B24" s="15">
        <f>1+1</f>
        <v>2</v>
      </c>
      <c r="C24" s="16" t="s">
        <v>23</v>
      </c>
      <c r="D24" s="17"/>
      <c r="E24" s="17">
        <f t="shared" si="0"/>
        <v>0</v>
      </c>
      <c r="F24" s="1"/>
    </row>
    <row r="25" spans="1:6" ht="15" x14ac:dyDescent="0.35">
      <c r="A25" s="19" t="s">
        <v>57</v>
      </c>
      <c r="B25" s="15"/>
      <c r="C25" s="16" t="s">
        <v>23</v>
      </c>
      <c r="D25" s="17"/>
      <c r="E25" s="17">
        <f t="shared" si="0"/>
        <v>0</v>
      </c>
      <c r="F25" s="1"/>
    </row>
    <row r="26" spans="1:6" ht="15" x14ac:dyDescent="0.35">
      <c r="A26" s="19" t="s">
        <v>58</v>
      </c>
      <c r="B26" s="15">
        <v>1</v>
      </c>
      <c r="C26" s="16" t="s">
        <v>59</v>
      </c>
      <c r="D26" s="17"/>
      <c r="E26" s="17">
        <f t="shared" si="0"/>
        <v>0</v>
      </c>
      <c r="F26" s="1"/>
    </row>
    <row r="27" spans="1:6" ht="15" x14ac:dyDescent="0.35">
      <c r="A27" s="1"/>
      <c r="B27" s="20"/>
      <c r="C27" s="20"/>
      <c r="D27" s="21" t="s">
        <v>60</v>
      </c>
      <c r="E27" s="22">
        <f>SUM(E12:E26)</f>
        <v>0</v>
      </c>
      <c r="F27" s="1"/>
    </row>
    <row r="28" spans="1:6" ht="15" x14ac:dyDescent="0.35">
      <c r="F28" s="1"/>
    </row>
    <row r="29" spans="1:6" ht="15" x14ac:dyDescent="0.35">
      <c r="F29" s="1"/>
    </row>
    <row r="30" spans="1:6" ht="15" x14ac:dyDescent="0.35">
      <c r="F30" s="1"/>
    </row>
    <row r="31" spans="1:6" ht="15" x14ac:dyDescent="0.35">
      <c r="F31" s="1"/>
    </row>
    <row r="32" spans="1:6" ht="15" x14ac:dyDescent="0.35">
      <c r="F32" s="1"/>
    </row>
    <row r="33" spans="6:6" ht="15" x14ac:dyDescent="0.35">
      <c r="F33" s="1"/>
    </row>
    <row r="34" spans="6:6" ht="15" x14ac:dyDescent="0.35">
      <c r="F34" s="1"/>
    </row>
    <row r="35" spans="6:6" ht="15" x14ac:dyDescent="0.35">
      <c r="F35" s="1"/>
    </row>
    <row r="36" spans="6:6" ht="15" x14ac:dyDescent="0.35">
      <c r="F36" s="1"/>
    </row>
  </sheetData>
  <mergeCells count="4">
    <mergeCell ref="A1:B2"/>
    <mergeCell ref="C1:F3"/>
    <mergeCell ref="A3:B4"/>
    <mergeCell ref="C4: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64D9-6947-4788-9B13-191459E893AA}">
  <dimension ref="A1:F17"/>
  <sheetViews>
    <sheetView workbookViewId="0">
      <selection activeCell="B28" sqref="B28"/>
    </sheetView>
  </sheetViews>
  <sheetFormatPr defaultRowHeight="14.4" x14ac:dyDescent="0.3"/>
  <cols>
    <col min="1" max="1" width="40.6640625" bestFit="1" customWidth="1"/>
    <col min="2" max="2" width="17.6640625" bestFit="1" customWidth="1"/>
    <col min="3" max="3" width="12" customWidth="1"/>
    <col min="4" max="4" width="13.5546875" customWidth="1"/>
    <col min="5" max="5" width="14.88671875" customWidth="1"/>
    <col min="6" max="6" width="10" bestFit="1" customWidth="1"/>
  </cols>
  <sheetData>
    <row r="1" spans="1:6" ht="15" customHeight="1" x14ac:dyDescent="0.3">
      <c r="A1" s="72" t="s">
        <v>31</v>
      </c>
      <c r="B1" s="73"/>
      <c r="C1" s="76" t="s">
        <v>32</v>
      </c>
      <c r="D1" s="77"/>
      <c r="E1" s="77"/>
      <c r="F1" s="78"/>
    </row>
    <row r="2" spans="1:6" x14ac:dyDescent="0.3">
      <c r="A2" s="74"/>
      <c r="B2" s="75"/>
      <c r="C2" s="79"/>
      <c r="D2" s="80"/>
      <c r="E2" s="80"/>
      <c r="F2" s="81"/>
    </row>
    <row r="3" spans="1:6" x14ac:dyDescent="0.3">
      <c r="A3" s="85" t="s">
        <v>61</v>
      </c>
      <c r="B3" s="75"/>
      <c r="C3" s="82"/>
      <c r="D3" s="83"/>
      <c r="E3" s="83"/>
      <c r="F3" s="84"/>
    </row>
    <row r="4" spans="1:6" x14ac:dyDescent="0.3">
      <c r="A4" s="86"/>
      <c r="B4" s="87"/>
      <c r="C4" s="88" t="s">
        <v>34</v>
      </c>
      <c r="D4" s="89"/>
      <c r="E4" s="89"/>
      <c r="F4" s="90"/>
    </row>
    <row r="5" spans="1:6" ht="15" x14ac:dyDescent="0.35">
      <c r="A5" s="1" t="s">
        <v>2</v>
      </c>
      <c r="B5" s="2" t="s">
        <v>31</v>
      </c>
      <c r="C5" s="2"/>
      <c r="D5" s="3"/>
      <c r="E5" s="1" t="s">
        <v>35</v>
      </c>
      <c r="F5" s="4" t="s">
        <v>36</v>
      </c>
    </row>
    <row r="6" spans="1:6" ht="15" x14ac:dyDescent="0.35">
      <c r="A6" s="1" t="s">
        <v>37</v>
      </c>
      <c r="B6" s="2" t="s">
        <v>38</v>
      </c>
      <c r="C6" s="2"/>
      <c r="D6" s="3"/>
      <c r="E6" s="1" t="s">
        <v>4</v>
      </c>
      <c r="F6" s="5">
        <f ca="1">TODAY()</f>
        <v>45729</v>
      </c>
    </row>
    <row r="7" spans="1:6" ht="15" x14ac:dyDescent="0.35">
      <c r="A7" s="1"/>
      <c r="B7" s="1"/>
      <c r="C7" s="1"/>
      <c r="D7" s="1"/>
      <c r="E7" s="1" t="s">
        <v>39</v>
      </c>
      <c r="F7" s="6" t="s">
        <v>40</v>
      </c>
    </row>
    <row r="8" spans="1:6" ht="15" x14ac:dyDescent="0.35">
      <c r="A8" s="7"/>
      <c r="B8" s="7"/>
      <c r="C8" s="7"/>
      <c r="D8" s="7"/>
      <c r="E8" s="7"/>
      <c r="F8" s="7"/>
    </row>
    <row r="9" spans="1:6" ht="15" x14ac:dyDescent="0.35">
      <c r="A9" s="8"/>
      <c r="B9" s="8"/>
      <c r="C9" s="8"/>
      <c r="D9" s="8"/>
      <c r="E9" s="8"/>
      <c r="F9" s="1"/>
    </row>
    <row r="10" spans="1:6" ht="18" x14ac:dyDescent="0.35">
      <c r="A10" s="9" t="s">
        <v>62</v>
      </c>
      <c r="B10" s="1"/>
      <c r="C10" s="1"/>
      <c r="D10" s="1"/>
      <c r="E10" s="1"/>
      <c r="F10" s="1"/>
    </row>
    <row r="11" spans="1:6" ht="15" x14ac:dyDescent="0.35">
      <c r="A11" s="10" t="s">
        <v>42</v>
      </c>
      <c r="B11" s="10" t="s">
        <v>9</v>
      </c>
      <c r="C11" s="10" t="s">
        <v>10</v>
      </c>
      <c r="D11" s="10" t="s">
        <v>43</v>
      </c>
      <c r="E11" s="10" t="s">
        <v>12</v>
      </c>
      <c r="F11" s="1"/>
    </row>
    <row r="12" spans="1:6" x14ac:dyDescent="0.3">
      <c r="A12" s="11" t="s">
        <v>63</v>
      </c>
      <c r="B12" s="12">
        <v>6037</v>
      </c>
      <c r="C12" s="12" t="s">
        <v>14</v>
      </c>
      <c r="D12" s="13"/>
      <c r="E12" s="13">
        <f>D12*B12</f>
        <v>0</v>
      </c>
    </row>
    <row r="13" spans="1:6" x14ac:dyDescent="0.3">
      <c r="A13" s="14" t="s">
        <v>64</v>
      </c>
      <c r="B13" s="15">
        <v>7131</v>
      </c>
      <c r="C13" s="16" t="s">
        <v>14</v>
      </c>
      <c r="D13" s="13"/>
      <c r="E13" s="17">
        <f t="shared" ref="E13:E15" si="0">D13*B13</f>
        <v>0</v>
      </c>
    </row>
    <row r="14" spans="1:6" x14ac:dyDescent="0.3">
      <c r="A14" s="18" t="s">
        <v>65</v>
      </c>
      <c r="B14" s="15">
        <v>36</v>
      </c>
      <c r="C14" s="16" t="s">
        <v>23</v>
      </c>
      <c r="D14" s="17"/>
      <c r="E14" s="17">
        <f t="shared" si="0"/>
        <v>0</v>
      </c>
    </row>
    <row r="15" spans="1:6" ht="15" x14ac:dyDescent="0.35">
      <c r="A15" s="19" t="s">
        <v>66</v>
      </c>
      <c r="B15" s="15">
        <v>2</v>
      </c>
      <c r="C15" s="16" t="s">
        <v>23</v>
      </c>
      <c r="D15" s="17"/>
      <c r="E15" s="17">
        <f t="shared" si="0"/>
        <v>0</v>
      </c>
      <c r="F15" s="1"/>
    </row>
    <row r="16" spans="1:6" ht="15" x14ac:dyDescent="0.35">
      <c r="D16" s="38" t="s">
        <v>60</v>
      </c>
      <c r="E16" s="39">
        <f>SUM(E12:E15)</f>
        <v>0</v>
      </c>
      <c r="F16" s="1"/>
    </row>
    <row r="17" spans="6:6" ht="15" x14ac:dyDescent="0.35">
      <c r="F17" s="1"/>
    </row>
  </sheetData>
  <mergeCells count="4">
    <mergeCell ref="A1:B2"/>
    <mergeCell ref="C1:F3"/>
    <mergeCell ref="A3:B4"/>
    <mergeCell ref="C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9476-EEC6-4064-8202-9A88A364EA09}">
  <dimension ref="A1:R13"/>
  <sheetViews>
    <sheetView workbookViewId="0">
      <selection activeCell="A3" sqref="A3:B4"/>
    </sheetView>
  </sheetViews>
  <sheetFormatPr defaultRowHeight="14.4" x14ac:dyDescent="0.3"/>
  <cols>
    <col min="1" max="1" width="35.88671875" bestFit="1" customWidth="1"/>
    <col min="2" max="2" width="17.6640625" bestFit="1" customWidth="1"/>
    <col min="3" max="3" width="9.88671875" customWidth="1"/>
    <col min="4" max="4" width="15.44140625" customWidth="1"/>
    <col min="5" max="5" width="15.6640625" customWidth="1"/>
    <col min="6" max="6" width="10" bestFit="1" customWidth="1"/>
    <col min="10" max="10" width="17.44140625" bestFit="1" customWidth="1"/>
  </cols>
  <sheetData>
    <row r="1" spans="1:18" ht="15" customHeight="1" x14ac:dyDescent="0.3">
      <c r="A1" s="72" t="s">
        <v>31</v>
      </c>
      <c r="B1" s="73"/>
      <c r="C1" s="76" t="s">
        <v>32</v>
      </c>
      <c r="D1" s="77"/>
      <c r="E1" s="77"/>
      <c r="F1" s="78"/>
    </row>
    <row r="2" spans="1:18" x14ac:dyDescent="0.3">
      <c r="A2" s="74"/>
      <c r="B2" s="75"/>
      <c r="C2" s="79"/>
      <c r="D2" s="80"/>
      <c r="E2" s="80"/>
      <c r="F2" s="81"/>
    </row>
    <row r="3" spans="1:18" x14ac:dyDescent="0.3">
      <c r="A3" s="85" t="s">
        <v>67</v>
      </c>
      <c r="B3" s="75"/>
      <c r="C3" s="82"/>
      <c r="D3" s="83"/>
      <c r="E3" s="83"/>
      <c r="F3" s="84"/>
      <c r="K3" t="s">
        <v>68</v>
      </c>
      <c r="L3" t="s">
        <v>69</v>
      </c>
      <c r="M3" t="s">
        <v>70</v>
      </c>
      <c r="N3" t="s">
        <v>71</v>
      </c>
      <c r="O3" t="s">
        <v>70</v>
      </c>
      <c r="Q3" t="s">
        <v>72</v>
      </c>
      <c r="R3" t="s">
        <v>73</v>
      </c>
    </row>
    <row r="4" spans="1:18" x14ac:dyDescent="0.3">
      <c r="A4" s="86"/>
      <c r="B4" s="87"/>
      <c r="C4" s="88" t="s">
        <v>34</v>
      </c>
      <c r="D4" s="89"/>
      <c r="E4" s="89"/>
      <c r="F4" s="90"/>
      <c r="J4" t="s">
        <v>74</v>
      </c>
      <c r="K4" s="31">
        <f>169+4/12</f>
        <v>169.33333333333334</v>
      </c>
      <c r="L4" s="31">
        <f>8/12</f>
        <v>0.66666666666666663</v>
      </c>
      <c r="M4" s="36">
        <f>K4*L4</f>
        <v>112.88888888888889</v>
      </c>
      <c r="N4" s="36">
        <v>2</v>
      </c>
      <c r="O4" s="37">
        <f>M4*N4</f>
        <v>225.77777777777777</v>
      </c>
      <c r="Q4">
        <v>11.5</v>
      </c>
      <c r="R4" s="32">
        <f>Q4*O4</f>
        <v>2596.4444444444443</v>
      </c>
    </row>
    <row r="5" spans="1:18" ht="15" x14ac:dyDescent="0.35">
      <c r="A5" s="1" t="s">
        <v>2</v>
      </c>
      <c r="B5" s="2" t="s">
        <v>31</v>
      </c>
      <c r="C5" s="2"/>
      <c r="D5" s="3"/>
      <c r="E5" s="1" t="s">
        <v>35</v>
      </c>
      <c r="F5" s="4" t="s">
        <v>36</v>
      </c>
      <c r="J5" t="s">
        <v>75</v>
      </c>
      <c r="K5" s="31">
        <f>168-4</f>
        <v>164</v>
      </c>
      <c r="L5" s="33">
        <f>8/12</f>
        <v>0.66666666666666663</v>
      </c>
      <c r="M5" s="34">
        <f t="shared" ref="M5:M9" si="0">K5*L5</f>
        <v>109.33333333333333</v>
      </c>
      <c r="N5" s="36">
        <v>3</v>
      </c>
      <c r="O5" s="37">
        <f t="shared" ref="O5:O9" si="1">M5*N5</f>
        <v>328</v>
      </c>
      <c r="Q5">
        <v>11.5</v>
      </c>
      <c r="R5" s="32">
        <f t="shared" ref="R5:R7" si="2">Q5*O5</f>
        <v>3772</v>
      </c>
    </row>
    <row r="6" spans="1:18" ht="15" x14ac:dyDescent="0.35">
      <c r="A6" s="1" t="s">
        <v>37</v>
      </c>
      <c r="B6" s="2" t="s">
        <v>38</v>
      </c>
      <c r="C6" s="2"/>
      <c r="D6" s="3"/>
      <c r="E6" s="1" t="s">
        <v>4</v>
      </c>
      <c r="F6" s="5">
        <f ca="1">TODAY()</f>
        <v>45729</v>
      </c>
      <c r="J6" t="s">
        <v>76</v>
      </c>
      <c r="K6" s="34">
        <v>82</v>
      </c>
      <c r="L6" s="33">
        <f>8/12</f>
        <v>0.66666666666666663</v>
      </c>
      <c r="M6" s="34">
        <f t="shared" si="0"/>
        <v>54.666666666666664</v>
      </c>
      <c r="N6" s="36">
        <v>2</v>
      </c>
      <c r="O6" s="37">
        <f t="shared" si="1"/>
        <v>109.33333333333333</v>
      </c>
      <c r="Q6">
        <v>11.5</v>
      </c>
      <c r="R6" s="32">
        <f t="shared" si="2"/>
        <v>1257.3333333333333</v>
      </c>
    </row>
    <row r="7" spans="1:18" ht="15" x14ac:dyDescent="0.35">
      <c r="A7" s="1"/>
      <c r="B7" s="1"/>
      <c r="C7" s="1"/>
      <c r="D7" s="1"/>
      <c r="E7" s="1" t="s">
        <v>39</v>
      </c>
      <c r="F7" s="6" t="s">
        <v>40</v>
      </c>
      <c r="J7" t="s">
        <v>77</v>
      </c>
      <c r="K7" s="36">
        <v>10</v>
      </c>
      <c r="L7" s="33">
        <f>8/12</f>
        <v>0.66666666666666663</v>
      </c>
      <c r="M7" s="34">
        <f t="shared" si="0"/>
        <v>6.6666666666666661</v>
      </c>
      <c r="N7" s="36">
        <v>1</v>
      </c>
      <c r="O7" s="35">
        <f t="shared" si="1"/>
        <v>6.6666666666666661</v>
      </c>
      <c r="Q7">
        <v>11.5</v>
      </c>
      <c r="R7" s="32">
        <f t="shared" si="2"/>
        <v>76.666666666666657</v>
      </c>
    </row>
    <row r="8" spans="1:18" ht="15" x14ac:dyDescent="0.35">
      <c r="A8" s="7"/>
      <c r="B8" s="7"/>
      <c r="C8" s="7"/>
      <c r="D8" s="7"/>
      <c r="E8" s="7"/>
      <c r="F8" s="7"/>
      <c r="M8" s="34"/>
      <c r="O8" s="35"/>
    </row>
    <row r="9" spans="1:18" ht="15" x14ac:dyDescent="0.35">
      <c r="A9" s="8"/>
      <c r="B9" s="8"/>
      <c r="C9" s="8"/>
      <c r="D9" s="8"/>
      <c r="E9" s="8"/>
      <c r="F9" s="1"/>
      <c r="J9" t="s">
        <v>78</v>
      </c>
      <c r="M9" s="34">
        <f t="shared" si="0"/>
        <v>0</v>
      </c>
      <c r="N9" s="36"/>
      <c r="O9" s="35">
        <f t="shared" si="1"/>
        <v>0</v>
      </c>
      <c r="R9" s="32">
        <f>O9*Q9</f>
        <v>0</v>
      </c>
    </row>
    <row r="10" spans="1:18" ht="18" x14ac:dyDescent="0.35">
      <c r="A10" s="9" t="s">
        <v>79</v>
      </c>
      <c r="B10" s="1"/>
      <c r="C10" s="1"/>
      <c r="D10" s="1"/>
      <c r="E10" s="1"/>
      <c r="F10" s="1"/>
      <c r="J10" t="s">
        <v>80</v>
      </c>
      <c r="K10">
        <f>83+4/12</f>
        <v>83.333333333333329</v>
      </c>
      <c r="L10">
        <f>169+4/12</f>
        <v>169.33333333333334</v>
      </c>
      <c r="M10" s="34">
        <f t="shared" ref="M10" si="3">K10*L10</f>
        <v>14111.111111111111</v>
      </c>
      <c r="N10" s="36">
        <v>1</v>
      </c>
      <c r="O10" s="35">
        <f>M10*N10</f>
        <v>14111.111111111111</v>
      </c>
      <c r="Q10">
        <v>1</v>
      </c>
      <c r="R10" s="32">
        <f>O10*Q10</f>
        <v>14111.111111111111</v>
      </c>
    </row>
    <row r="11" spans="1:18" ht="15" x14ac:dyDescent="0.35">
      <c r="A11" s="23" t="s">
        <v>81</v>
      </c>
      <c r="B11" s="23" t="s">
        <v>9</v>
      </c>
      <c r="C11" s="23" t="s">
        <v>10</v>
      </c>
      <c r="D11" s="23" t="s">
        <v>43</v>
      </c>
      <c r="E11" s="23" t="s">
        <v>12</v>
      </c>
      <c r="F11" s="1"/>
    </row>
    <row r="12" spans="1:18" ht="15" x14ac:dyDescent="0.35">
      <c r="A12" s="26" t="s">
        <v>82</v>
      </c>
      <c r="B12" s="27">
        <v>21820</v>
      </c>
      <c r="C12" s="28" t="s">
        <v>83</v>
      </c>
      <c r="D12" s="29"/>
      <c r="E12" s="30">
        <f t="shared" ref="E12" si="4">D12*B12</f>
        <v>0</v>
      </c>
      <c r="F12" s="1"/>
      <c r="R12">
        <f>SUM(R4:R10)</f>
        <v>21813.555555555555</v>
      </c>
    </row>
    <row r="13" spans="1:18" ht="15" x14ac:dyDescent="0.35">
      <c r="D13" s="24" t="s">
        <v>60</v>
      </c>
      <c r="E13" s="25">
        <f>SUM(E12:E12)</f>
        <v>0</v>
      </c>
      <c r="F13" s="1"/>
    </row>
  </sheetData>
  <mergeCells count="4">
    <mergeCell ref="A1:B2"/>
    <mergeCell ref="C1:F3"/>
    <mergeCell ref="A3:B4"/>
    <mergeCell ref="C4:F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26A6ACD794AD4A917D9C2AA758E72E" ma:contentTypeVersion="21" ma:contentTypeDescription="Create a new document." ma:contentTypeScope="" ma:versionID="a8df08f26b331009492a285c6539f036">
  <xsd:schema xmlns:xsd="http://www.w3.org/2001/XMLSchema" xmlns:xs="http://www.w3.org/2001/XMLSchema" xmlns:p="http://schemas.microsoft.com/office/2006/metadata/properties" xmlns:ns2="d278b9ae-7cd1-4dcb-b7f8-907ad25b50d7" xmlns:ns3="641a1148-ebcc-4b74-b0a4-69f03ea56196" targetNamespace="http://schemas.microsoft.com/office/2006/metadata/properties" ma:root="true" ma:fieldsID="4a81f9c2f996f24e42ff60ea149e0722" ns2:_="" ns3:_="">
    <xsd:import namespace="d278b9ae-7cd1-4dcb-b7f8-907ad25b50d7"/>
    <xsd:import namespace="641a1148-ebcc-4b74-b0a4-69f03ea56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RevisionDate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b9ae-7cd1-4dcb-b7f8-907ad25b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76fe23b-1fd5-490c-8cb0-07279ee041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sionDate" ma:index="24" nillable="true" ma:displayName="Revision Date" ma:default="[today]" ma:format="DateOnly" ma:internalName="RevisionDate">
      <xsd:simpleType>
        <xsd:restriction base="dms:DateTime"/>
      </xsd:simple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a1148-ebcc-4b74-b0a4-69f03ea56196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076fe23b-1fd5-490c-8cb0-07279ee0419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9aa87e1f-9bbb-4a0a-9dd0-b923f16b9875}" ma:internalName="TaxCatchAll" ma:showField="CatchAllData" ma:web="641a1148-ebcc-4b74-b0a4-69f03ea56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78b9ae-7cd1-4dcb-b7f8-907ad25b50d7">
      <Terms xmlns="http://schemas.microsoft.com/office/infopath/2007/PartnerControls"/>
    </lcf76f155ced4ddcb4097134ff3c332f>
    <TaxCatchAll xmlns="641a1148-ebcc-4b74-b0a4-69f03ea56196" xsi:nil="true"/>
    <TaxKeywordTaxHTField xmlns="641a1148-ebcc-4b74-b0a4-69f03ea56196">
      <Terms xmlns="http://schemas.microsoft.com/office/infopath/2007/PartnerControls"/>
    </TaxKeywordTaxHTField>
    <RevisionDate xmlns="d278b9ae-7cd1-4dcb-b7f8-907ad25b50d7">2023-04-27T17:47:57+00:00</RevisionDate>
    <Notes xmlns="d278b9ae-7cd1-4dcb-b7f8-907ad25b50d7" xsi:nil="true"/>
  </documentManagement>
</p:properties>
</file>

<file path=customXml/itemProps1.xml><?xml version="1.0" encoding="utf-8"?>
<ds:datastoreItem xmlns:ds="http://schemas.openxmlformats.org/officeDocument/2006/customXml" ds:itemID="{8237458E-FEB5-4364-AE42-0F43C18E2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78b9ae-7cd1-4dcb-b7f8-907ad25b50d7"/>
    <ds:schemaRef ds:uri="641a1148-ebcc-4b74-b0a4-69f03ea56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1B0744-BAAA-4EAE-99A4-970B47F83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EB3BF9-912E-4A7C-87E1-32622723C8F2}">
  <ds:schemaRefs>
    <ds:schemaRef ds:uri="http://schemas.microsoft.com/office/2006/metadata/properties"/>
    <ds:schemaRef ds:uri="http://schemas.microsoft.com/office/infopath/2007/PartnerControls"/>
    <ds:schemaRef ds:uri="d278b9ae-7cd1-4dcb-b7f8-907ad25b50d7"/>
    <ds:schemaRef ds:uri="641a1148-ebcc-4b74-b0a4-69f03ea56196"/>
  </ds:schemaRefs>
</ds:datastoreItem>
</file>

<file path=docMetadata/LabelInfo.xml><?xml version="1.0" encoding="utf-8"?>
<clbl:labelList xmlns:clbl="http://schemas.microsoft.com/office/2020/mipLabelMetadata">
  <clbl:label id="{c7243e29-e897-47ce-8043-54eeb9907be5}" enabled="0" method="" siteId="{c7243e29-e897-47ce-8043-54eeb9907b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</vt:lpstr>
      <vt:lpstr>Water</vt:lpstr>
      <vt:lpstr>Sewer</vt:lpstr>
      <vt:lpstr>Detention Vault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Madison Jurewicz</dc:creator>
  <cp:keywords/>
  <dc:description/>
  <cp:lastModifiedBy>Whitney Ojalehto</cp:lastModifiedBy>
  <cp:revision/>
  <dcterms:created xsi:type="dcterms:W3CDTF">2018-07-25T17:05:44Z</dcterms:created>
  <dcterms:modified xsi:type="dcterms:W3CDTF">2025-03-13T15:11:18Z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ab7ce3-3b42-49e2-a0d8-281df53d392b_Enabled">
    <vt:lpwstr>true</vt:lpwstr>
  </property>
  <property fmtid="{D5CDD505-2E9C-101B-9397-08002B2CF9AE}" pid="3" name="MSIP_Label_cfab7ce3-3b42-49e2-a0d8-281df53d392b_SetDate">
    <vt:lpwstr>2022-11-10T17:10:35Z</vt:lpwstr>
  </property>
  <property fmtid="{D5CDD505-2E9C-101B-9397-08002B2CF9AE}" pid="4" name="MSIP_Label_cfab7ce3-3b42-49e2-a0d8-281df53d392b_Method">
    <vt:lpwstr>Standard</vt:lpwstr>
  </property>
  <property fmtid="{D5CDD505-2E9C-101B-9397-08002B2CF9AE}" pid="5" name="MSIP_Label_cfab7ce3-3b42-49e2-a0d8-281df53d392b_Name">
    <vt:lpwstr>defa4170-0d19-0005-0004-bc88714345d2</vt:lpwstr>
  </property>
  <property fmtid="{D5CDD505-2E9C-101B-9397-08002B2CF9AE}" pid="6" name="MSIP_Label_cfab7ce3-3b42-49e2-a0d8-281df53d392b_SiteId">
    <vt:lpwstr>c7243e29-e897-47ce-8043-54eeb9907be5</vt:lpwstr>
  </property>
  <property fmtid="{D5CDD505-2E9C-101B-9397-08002B2CF9AE}" pid="7" name="MSIP_Label_cfab7ce3-3b42-49e2-a0d8-281df53d392b_ActionId">
    <vt:lpwstr>27f18c70-93c4-4ba7-8641-5e31dd333130</vt:lpwstr>
  </property>
  <property fmtid="{D5CDD505-2E9C-101B-9397-08002B2CF9AE}" pid="8" name="MSIP_Label_cfab7ce3-3b42-49e2-a0d8-281df53d392b_ContentBits">
    <vt:lpwstr>0</vt:lpwstr>
  </property>
  <property fmtid="{D5CDD505-2E9C-101B-9397-08002B2CF9AE}" pid="9" name="TaxKeyword">
    <vt:lpwstr/>
  </property>
  <property fmtid="{D5CDD505-2E9C-101B-9397-08002B2CF9AE}" pid="10" name="MediaServiceImageTags">
    <vt:lpwstr/>
  </property>
  <property fmtid="{D5CDD505-2E9C-101B-9397-08002B2CF9AE}" pid="11" name="ContentTypeId">
    <vt:lpwstr>0x0101009826A6ACD794AD4A917D9C2AA758E72E</vt:lpwstr>
  </property>
</Properties>
</file>